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Mercedes 722.6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3" i="1"/>
  <c r="G32" i="1"/>
  <c r="G31" i="1"/>
  <c r="G30" i="1"/>
  <c r="G29" i="1"/>
  <c r="G9" i="1"/>
  <c r="E29" i="1"/>
  <c r="E30" i="1" s="1"/>
  <c r="E31" i="1" s="1"/>
  <c r="E32" i="1" s="1"/>
  <c r="E33" i="1" s="1"/>
  <c r="D29" i="1"/>
  <c r="V29" i="1" s="1"/>
  <c r="C29" i="1"/>
  <c r="C30" i="1" s="1"/>
  <c r="B29" i="1"/>
  <c r="B30" i="1" s="1"/>
  <c r="B31" i="1" s="1"/>
  <c r="B32" i="1" s="1"/>
  <c r="B33" i="1" s="1"/>
  <c r="J3" i="3" s="1"/>
  <c r="C10" i="1"/>
  <c r="D30" i="1" l="1"/>
  <c r="D31" i="1" s="1"/>
  <c r="D32" i="1" s="1"/>
  <c r="D33" i="1" s="1"/>
  <c r="C31" i="1"/>
  <c r="R30" i="1"/>
  <c r="L31" i="1"/>
  <c r="E3" i="3" s="1"/>
  <c r="I3" i="3"/>
  <c r="L32" i="1"/>
  <c r="F3" i="3" s="1"/>
  <c r="L33" i="1"/>
  <c r="G3" i="3" s="1"/>
  <c r="R29" i="1"/>
  <c r="T29" i="1" s="1"/>
  <c r="L30" i="1"/>
  <c r="D3" i="3" s="1"/>
  <c r="H3" i="3"/>
  <c r="C11" i="1"/>
  <c r="C12" i="1" s="1"/>
  <c r="F29" i="1" s="1"/>
  <c r="V31" i="1" l="1"/>
  <c r="V30" i="1"/>
  <c r="T30" i="1" s="1"/>
  <c r="V32" i="1"/>
  <c r="H29" i="1"/>
  <c r="I30" i="1" s="1"/>
  <c r="C32" i="1"/>
  <c r="R31" i="1"/>
  <c r="F30" i="1"/>
  <c r="F31" i="1" s="1"/>
  <c r="F32" i="1" s="1"/>
  <c r="F33" i="1" s="1"/>
  <c r="T31" i="1" l="1"/>
  <c r="H32" i="1"/>
  <c r="J32" i="1" s="1"/>
  <c r="C33" i="1"/>
  <c r="R32" i="1"/>
  <c r="T32" i="1" s="1"/>
  <c r="H33" i="1"/>
  <c r="H30" i="1"/>
  <c r="J30" i="1" s="1"/>
  <c r="J29" i="1" s="1"/>
  <c r="H31" i="1"/>
  <c r="J31" i="1" s="1"/>
  <c r="I32" i="1" l="1"/>
  <c r="P32" i="1" s="1"/>
  <c r="J33" i="1"/>
  <c r="I31" i="1"/>
  <c r="P31" i="1" s="1"/>
  <c r="I33" i="1"/>
  <c r="P33" i="1" s="1"/>
  <c r="P30" i="1"/>
  <c r="N33" i="1" l="1"/>
  <c r="G11" i="3" s="1"/>
  <c r="G19" i="3"/>
  <c r="N32" i="1"/>
  <c r="F11" i="3" s="1"/>
  <c r="F19" i="3"/>
  <c r="N31" i="1"/>
  <c r="E11" i="3" s="1"/>
  <c r="E19" i="3"/>
  <c r="H11" i="3"/>
  <c r="H19" i="3"/>
  <c r="J11" i="3"/>
  <c r="J19" i="3"/>
  <c r="N30" i="1"/>
  <c r="D11" i="3" s="1"/>
  <c r="D19" i="3"/>
  <c r="I11" i="3"/>
  <c r="I19" i="3"/>
</calcChain>
</file>

<file path=xl/sharedStrings.xml><?xml version="1.0" encoding="utf-8"?>
<sst xmlns="http://schemas.openxmlformats.org/spreadsheetml/2006/main" count="145" uniqueCount="90">
  <si>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</si>
  <si>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</si>
  <si>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</si>
  <si>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</si>
  <si>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</si>
  <si>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</si>
  <si>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</si>
  <si>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</si>
  <si>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</si>
  <si>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</si>
  <si>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</si>
  <si>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</si>
  <si>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</si>
  <si>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</si>
  <si>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</si>
  <si>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</si>
  <si>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</si>
  <si>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</si>
  <si>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</si>
  <si>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</si>
  <si>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</si>
  <si>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</si>
  <si>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</si>
  <si>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</si>
  <si>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</si>
  <si>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</si>
  <si>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</si>
  <si>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</si>
  <si>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</si>
  <si>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</si>
  <si>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</si>
  <si>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</si>
  <si>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</si>
  <si>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</si>
  <si>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</si>
  <si>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</si>
  <si>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</si>
  <si>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</si>
  <si>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</si>
  <si>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</si>
  <si>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</si>
  <si>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</si>
  <si>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</si>
  <si>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</si>
  <si>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</si>
  <si>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</si>
  <si>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</si>
  <si>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</si>
  <si>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</si>
  <si>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</si>
  <si>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</si>
  <si>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</si>
  <si>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</si>
  <si>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</si>
  <si>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</si>
  <si>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Gear Teeth and Ratios</t>
  </si>
  <si>
    <t>Planetary Gearset: Teeth</t>
  </si>
  <si>
    <t>Count</t>
  </si>
  <si>
    <t>Total</t>
  </si>
  <si>
    <t>Avg.</t>
  </si>
  <si>
    <t>Model</t>
  </si>
  <si>
    <t>Type</t>
  </si>
  <si>
    <t>Version</t>
  </si>
  <si>
    <t>First Delivery</t>
  </si>
  <si>
    <t>Sun 1</t>
  </si>
  <si>
    <t>Ring 1</t>
  </si>
  <si>
    <t>Sun 2</t>
  </si>
  <si>
    <t>Ring 2</t>
  </si>
  <si>
    <t>Sun 3</t>
  </si>
  <si>
    <t>Ring 3</t>
  </si>
  <si>
    <t>Brakes</t>
  </si>
  <si>
    <t>Clutches</t>
  </si>
  <si>
    <t>Ratio</t>
  </si>
  <si>
    <t>Span</t>
  </si>
  <si>
    <t>Step</t>
  </si>
  <si>
    <t>W5A 330</t>
  </si>
  <si>
    <t>330 Nm · 243 lb·ft</t>
  </si>
  <si>
    <r>
      <t>1996</t>
    </r>
    <r>
      <rPr>
        <vertAlign val="superscript"/>
        <sz val="8"/>
        <color rgb="FF0B0080"/>
        <rFont val="Arial"/>
        <family val="2"/>
      </rPr>
      <t>[1][2]</t>
    </r>
  </si>
  <si>
    <t>- 3.1002</t>
  </si>
  <si>
    <t>- 1.8986</t>
  </si>
  <si>
    <t>W5A 580</t>
  </si>
  <si>
    <t>580 Nm · 428 lb·ft</t>
  </si>
  <si>
    <t>- 3.1605</t>
  </si>
  <si>
    <t>- 1.9259</t>
  </si>
  <si>
    <t>Chrysler · 2004</t>
  </si>
  <si>
    <t>- 3.1473</t>
  </si>
  <si>
    <t>- 1.9303</t>
  </si>
  <si>
    <t>- 3.1671</t>
  </si>
  <si>
    <t>See different ratios table below</t>
  </si>
  <si>
    <t>Mercedes 722.6 - 5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</si>
</sst>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R&quot;#,##0;[Red]\-&quot;R&quot;#,##0"/>
  </numFmts>
  <fonts count="15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  <font>
      <sz val="12"/>
      <color theme="0" tint="-0.34998626667073579"/>
      <name val="Arial"/>
      <family val="2"/>
    </font>
    <font>
      <b/>
      <sz val="11"/>
      <color rgb="FF222222"/>
      <name val="Arial"/>
      <family val="2"/>
    </font>
    <font>
      <b/>
      <i/>
      <sz val="11"/>
      <color rgb="FF222222"/>
      <name val="Arial"/>
      <family val="2"/>
    </font>
    <font>
      <sz val="11"/>
      <color rgb="FF222222"/>
      <name val="Arial"/>
      <family val="2"/>
    </font>
    <font>
      <vertAlign val="superscript"/>
      <sz val="8"/>
      <color rgb="FF0B0080"/>
      <name val="Arial"/>
      <family val="2"/>
    </font>
    <font>
      <i/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EAEC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medium">
        <color rgb="FFA2A9B1"/>
      </left>
      <right/>
      <top style="medium">
        <color rgb="FFA2A9B1"/>
      </top>
      <bottom style="medium">
        <color rgb="FFA2A9B1"/>
      </bottom>
      <diagonal/>
    </border>
    <border>
      <left/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/>
      <top style="medium">
        <color rgb="FFA2A9B1"/>
      </top>
      <bottom style="medium">
        <color rgb="FFA2A9B1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/>
      <diagonal/>
    </border>
    <border>
      <left style="medium">
        <color rgb="FFA2A9B1"/>
      </left>
      <right style="medium">
        <color rgb="FFA2A9B1"/>
      </right>
      <top/>
      <bottom style="medium">
        <color rgb="FFA2A9B1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  <xf numFmtId="1" fontId="9" fillId="0" borderId="0" xfId="0" applyNumberFormat="1" applyFont="1"/>
    <xf numFmtId="1" fontId="3" fillId="0" borderId="0" xfId="0" applyNumberFormat="1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6" fontId="11" fillId="3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0" fillId="4" borderId="0" xfId="0" applyFill="1"/>
    <xf numFmtId="0" fontId="14" fillId="4" borderId="1" xfId="0" applyFont="1" applyFill="1" applyBorder="1" applyAlignment="1">
      <alignment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workbookViewId="0">
      <selection activeCell="E2" sqref="E2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89</v>
      </c>
    </row>
    <row r="3" spans="1:14" x14ac:dyDescent="0.2">
      <c r="A3" s="3" t="s">
        <v>29</v>
      </c>
    </row>
    <row r="4" spans="1:14" x14ac:dyDescent="0.2">
      <c r="A4" s="9" t="s">
        <v>54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265</v>
      </c>
      <c r="C8">
        <f>B8*B9/100*2</f>
        <v>344.5</v>
      </c>
      <c r="D8" s="12" t="s">
        <v>46</v>
      </c>
      <c r="E8" s="12"/>
      <c r="F8" s="6" t="s">
        <v>20</v>
      </c>
      <c r="G8" s="10">
        <v>35</v>
      </c>
      <c r="H8" s="16" t="s">
        <v>47</v>
      </c>
      <c r="I8" s="6" t="s">
        <v>31</v>
      </c>
      <c r="J8" s="10">
        <v>12</v>
      </c>
      <c r="K8" s="16" t="s">
        <v>47</v>
      </c>
      <c r="L8" t="s">
        <v>48</v>
      </c>
      <c r="M8" s="3">
        <v>16</v>
      </c>
      <c r="N8" s="16" t="s">
        <v>47</v>
      </c>
    </row>
    <row r="9" spans="1:14" x14ac:dyDescent="0.2">
      <c r="A9" t="s">
        <v>2</v>
      </c>
      <c r="B9" s="3">
        <v>65</v>
      </c>
      <c r="D9" s="12"/>
      <c r="E9" s="12"/>
      <c r="F9" t="s">
        <v>5</v>
      </c>
      <c r="G9">
        <f>G8*25.4*PI()/1000</f>
        <v>2.792875869041326</v>
      </c>
      <c r="H9" s="12" t="s">
        <v>6</v>
      </c>
    </row>
    <row r="10" spans="1:14" x14ac:dyDescent="0.2">
      <c r="A10" t="s">
        <v>3</v>
      </c>
      <c r="B10" s="3">
        <v>17</v>
      </c>
      <c r="C10">
        <f>B10*25.4</f>
        <v>431.79999999999995</v>
      </c>
      <c r="D10" s="12" t="s">
        <v>46</v>
      </c>
      <c r="E10" s="12"/>
      <c r="F10" t="s">
        <v>1</v>
      </c>
      <c r="G10">
        <f>J8*25.4</f>
        <v>304.79999999999995</v>
      </c>
      <c r="H10" s="12" t="s">
        <v>46</v>
      </c>
    </row>
    <row r="11" spans="1:14" x14ac:dyDescent="0.2">
      <c r="B11" t="s">
        <v>4</v>
      </c>
      <c r="C11">
        <f>SUM(C8:C10)</f>
        <v>776.3</v>
      </c>
      <c r="D11" s="12" t="s">
        <v>46</v>
      </c>
      <c r="E11" s="12"/>
      <c r="F11" t="s">
        <v>2</v>
      </c>
      <c r="G11">
        <f>(G8-M8)/2/J8*100</f>
        <v>79.166666666666657</v>
      </c>
      <c r="H11" s="12" t="s">
        <v>46</v>
      </c>
    </row>
    <row r="12" spans="1:14" x14ac:dyDescent="0.2">
      <c r="B12" t="s">
        <v>5</v>
      </c>
      <c r="C12">
        <f>C11*PI()/1000</f>
        <v>2.438818376981756</v>
      </c>
      <c r="D12" s="12" t="s">
        <v>6</v>
      </c>
      <c r="E12" s="12"/>
    </row>
    <row r="15" spans="1:14" x14ac:dyDescent="0.2">
      <c r="A15" t="s">
        <v>13</v>
      </c>
      <c r="B15" s="3">
        <v>4.875</v>
      </c>
      <c r="H15" s="17" t="s">
        <v>30</v>
      </c>
    </row>
    <row r="16" spans="1:14" x14ac:dyDescent="0.2">
      <c r="A16" t="s">
        <v>18</v>
      </c>
      <c r="B16" s="3">
        <v>700</v>
      </c>
      <c r="H16" s="17" t="s">
        <v>32</v>
      </c>
    </row>
    <row r="17" spans="1:23" x14ac:dyDescent="0.2">
      <c r="A17" t="s">
        <v>9</v>
      </c>
      <c r="B17" s="3">
        <v>4200</v>
      </c>
      <c r="H17" s="17" t="s">
        <v>33</v>
      </c>
    </row>
    <row r="18" spans="1:23" x14ac:dyDescent="0.2">
      <c r="A18" t="s">
        <v>17</v>
      </c>
      <c r="B18" s="3">
        <v>1500</v>
      </c>
      <c r="H18" s="17" t="s">
        <v>34</v>
      </c>
    </row>
    <row r="19" spans="1:23" x14ac:dyDescent="0.2">
      <c r="A19" t="s">
        <v>12</v>
      </c>
      <c r="H19" s="17" t="s">
        <v>35</v>
      </c>
    </row>
    <row r="20" spans="1:23" x14ac:dyDescent="0.2">
      <c r="A20">
        <v>1</v>
      </c>
      <c r="B20" s="2">
        <v>3.93</v>
      </c>
      <c r="C20" s="36" t="s">
        <v>88</v>
      </c>
      <c r="D20" s="36"/>
      <c r="E20" s="36"/>
      <c r="H20" s="17" t="s">
        <v>36</v>
      </c>
    </row>
    <row r="21" spans="1:23" x14ac:dyDescent="0.2">
      <c r="A21">
        <v>2</v>
      </c>
      <c r="B21" s="2">
        <v>2.41</v>
      </c>
      <c r="H21" s="17" t="s">
        <v>37</v>
      </c>
    </row>
    <row r="22" spans="1:23" x14ac:dyDescent="0.2">
      <c r="A22">
        <v>3</v>
      </c>
      <c r="B22" s="2">
        <v>1.49</v>
      </c>
      <c r="H22" s="17" t="s">
        <v>38</v>
      </c>
    </row>
    <row r="23" spans="1:23" x14ac:dyDescent="0.2">
      <c r="A23">
        <v>4</v>
      </c>
      <c r="B23" s="2">
        <v>1</v>
      </c>
      <c r="H23" s="17" t="s">
        <v>41</v>
      </c>
    </row>
    <row r="24" spans="1:23" x14ac:dyDescent="0.2">
      <c r="A24">
        <v>5</v>
      </c>
      <c r="B24" s="2">
        <v>0.83</v>
      </c>
      <c r="H24" s="17" t="s">
        <v>39</v>
      </c>
    </row>
    <row r="25" spans="1:23" x14ac:dyDescent="0.2">
      <c r="A25" s="6" t="s">
        <v>8</v>
      </c>
      <c r="B25" s="2">
        <v>3.1</v>
      </c>
    </row>
    <row r="27" spans="1:23" x14ac:dyDescent="0.2">
      <c r="A27" t="s">
        <v>7</v>
      </c>
    </row>
    <row r="28" spans="1:23" s="11" customFormat="1" ht="30" x14ac:dyDescent="0.2">
      <c r="A28" s="11" t="s">
        <v>40</v>
      </c>
      <c r="B28" s="11" t="s">
        <v>11</v>
      </c>
      <c r="C28" s="11" t="s">
        <v>10</v>
      </c>
      <c r="D28" s="11" t="s">
        <v>9</v>
      </c>
      <c r="E28" s="11" t="s">
        <v>13</v>
      </c>
      <c r="F28" s="11" t="s">
        <v>5</v>
      </c>
      <c r="G28" s="11" t="s">
        <v>12</v>
      </c>
      <c r="H28" s="11" t="s">
        <v>16</v>
      </c>
      <c r="I28" s="11" t="s">
        <v>14</v>
      </c>
      <c r="J28" s="11" t="s">
        <v>15</v>
      </c>
      <c r="K28" s="11" t="s">
        <v>22</v>
      </c>
      <c r="L28" s="11" t="s">
        <v>23</v>
      </c>
      <c r="M28" s="11" t="s">
        <v>23</v>
      </c>
      <c r="N28" s="11" t="s">
        <v>24</v>
      </c>
      <c r="O28" s="11" t="s">
        <v>24</v>
      </c>
      <c r="P28" s="11" t="s">
        <v>25</v>
      </c>
      <c r="Q28" s="11" t="s">
        <v>25</v>
      </c>
      <c r="R28" s="11" t="s">
        <v>26</v>
      </c>
      <c r="S28" s="11" t="s">
        <v>26</v>
      </c>
      <c r="T28" s="11" t="s">
        <v>27</v>
      </c>
      <c r="U28" s="11" t="s">
        <v>27</v>
      </c>
      <c r="V28" s="11" t="s">
        <v>28</v>
      </c>
      <c r="W28" s="11" t="s">
        <v>28</v>
      </c>
    </row>
    <row r="29" spans="1:23" x14ac:dyDescent="0.2">
      <c r="A29">
        <v>1</v>
      </c>
      <c r="B29">
        <f>B16</f>
        <v>700</v>
      </c>
      <c r="C29">
        <f>B18</f>
        <v>1500</v>
      </c>
      <c r="D29">
        <f>B17</f>
        <v>4200</v>
      </c>
      <c r="E29">
        <f>B15</f>
        <v>4.875</v>
      </c>
      <c r="F29">
        <f>C12</f>
        <v>2.438818376981756</v>
      </c>
      <c r="G29" s="2">
        <f>B20</f>
        <v>3.93</v>
      </c>
      <c r="H29" s="1">
        <f>D29*60/G29/E29*F29/1000</f>
        <v>32.078409656131136</v>
      </c>
      <c r="I29" s="1"/>
      <c r="J29" s="8">
        <f>J30+3</f>
        <v>14.209379070710909</v>
      </c>
      <c r="K29" s="7">
        <v>0</v>
      </c>
      <c r="L29" s="8"/>
      <c r="M29" s="8"/>
      <c r="N29" s="8"/>
      <c r="O29" s="8"/>
      <c r="P29" s="8"/>
      <c r="Q29" s="8"/>
      <c r="R29" s="8">
        <f>C29+A29*100</f>
        <v>1600</v>
      </c>
      <c r="S29" s="8">
        <v>0</v>
      </c>
      <c r="T29" s="8">
        <f>(V29+R29)/2</f>
        <v>2400</v>
      </c>
      <c r="U29" s="8">
        <v>40</v>
      </c>
      <c r="V29" s="8">
        <f>D29-1000</f>
        <v>3200</v>
      </c>
      <c r="W29" s="8">
        <v>90</v>
      </c>
    </row>
    <row r="30" spans="1:23" x14ac:dyDescent="0.2">
      <c r="A30">
        <v>2</v>
      </c>
      <c r="B30">
        <f>B29</f>
        <v>700</v>
      </c>
      <c r="C30">
        <f>C29</f>
        <v>1500</v>
      </c>
      <c r="D30">
        <f>D29</f>
        <v>4200</v>
      </c>
      <c r="E30">
        <f>E29</f>
        <v>4.875</v>
      </c>
      <c r="F30">
        <f>F29</f>
        <v>2.438818376981756</v>
      </c>
      <c r="G30" s="2">
        <f>B21</f>
        <v>2.41</v>
      </c>
      <c r="H30" s="1">
        <f t="shared" ref="H30:H33" si="0">D30*60/G30/E30*F30/1000</f>
        <v>52.310435663317577</v>
      </c>
      <c r="I30" s="8">
        <f>H29*0.66</f>
        <v>21.171750373046549</v>
      </c>
      <c r="J30" s="8">
        <f>(B30+200)/D30*H30</f>
        <v>11.209379070710909</v>
      </c>
      <c r="K30" s="7">
        <v>0</v>
      </c>
      <c r="L30" s="8">
        <f>IF(K30,B30+200,B30-200)</f>
        <v>500</v>
      </c>
      <c r="M30" s="8">
        <v>0</v>
      </c>
      <c r="N30" s="8">
        <f>(P30+L30)/2</f>
        <v>1099.93893129771</v>
      </c>
      <c r="O30" s="8">
        <v>40</v>
      </c>
      <c r="P30" s="8">
        <f t="shared" ref="P30:P33" si="1">I30/H30*D30</f>
        <v>1699.8778625954199</v>
      </c>
      <c r="Q30" s="8">
        <v>90</v>
      </c>
      <c r="R30" s="8">
        <f t="shared" ref="R30:R32" si="2">C30+A30*100</f>
        <v>1700</v>
      </c>
      <c r="S30" s="8">
        <v>0</v>
      </c>
      <c r="T30" s="8">
        <f>(V30+R30)/2</f>
        <v>2700</v>
      </c>
      <c r="U30" s="8">
        <v>40</v>
      </c>
      <c r="V30" s="8">
        <f t="shared" ref="V30:V32" si="3">D30-500</f>
        <v>3700</v>
      </c>
      <c r="W30" s="8">
        <v>90</v>
      </c>
    </row>
    <row r="31" spans="1:23" x14ac:dyDescent="0.2">
      <c r="A31">
        <v>3</v>
      </c>
      <c r="B31">
        <f t="shared" ref="B31:B33" si="4">B30</f>
        <v>700</v>
      </c>
      <c r="C31">
        <f t="shared" ref="C31:C33" si="5">C30</f>
        <v>1500</v>
      </c>
      <c r="D31">
        <f t="shared" ref="D31:D33" si="6">D30</f>
        <v>4200</v>
      </c>
      <c r="E31">
        <f t="shared" ref="E31:E33" si="7">E30</f>
        <v>4.875</v>
      </c>
      <c r="F31">
        <f t="shared" ref="F31:F33" si="8">F30</f>
        <v>2.438818376981756</v>
      </c>
      <c r="G31" s="2">
        <f>B22</f>
        <v>1.49</v>
      </c>
      <c r="H31" s="1">
        <f t="shared" si="0"/>
        <v>84.609496609795556</v>
      </c>
      <c r="I31" s="8">
        <f t="shared" ref="I31:I33" si="9">H30*0.66</f>
        <v>34.524887537789603</v>
      </c>
      <c r="J31" s="8">
        <f t="shared" ref="J31:J33" si="10">(B31+200)/D31*H31</f>
        <v>18.130606416384762</v>
      </c>
      <c r="K31" s="7">
        <v>1</v>
      </c>
      <c r="L31" s="8">
        <f t="shared" ref="L31:L33" si="11">IF(K31,B31+200,B31-200)</f>
        <v>900</v>
      </c>
      <c r="M31" s="8">
        <v>0</v>
      </c>
      <c r="N31" s="8">
        <f t="shared" ref="N31:N33" si="12">(P31+L31)/2</f>
        <v>1306.9045643153527</v>
      </c>
      <c r="O31" s="8">
        <v>40</v>
      </c>
      <c r="P31" s="8">
        <f t="shared" si="1"/>
        <v>1713.8091286307051</v>
      </c>
      <c r="Q31" s="8">
        <v>90</v>
      </c>
      <c r="R31" s="8">
        <f t="shared" si="2"/>
        <v>1800</v>
      </c>
      <c r="S31" s="8">
        <v>0</v>
      </c>
      <c r="T31" s="8">
        <f t="shared" ref="T31:T32" si="13">(V31+R31)/2</f>
        <v>2750</v>
      </c>
      <c r="U31" s="8">
        <v>40</v>
      </c>
      <c r="V31" s="8">
        <f t="shared" si="3"/>
        <v>3700</v>
      </c>
      <c r="W31" s="8">
        <v>90</v>
      </c>
    </row>
    <row r="32" spans="1:23" x14ac:dyDescent="0.2">
      <c r="A32">
        <v>4</v>
      </c>
      <c r="B32">
        <f t="shared" si="4"/>
        <v>700</v>
      </c>
      <c r="C32">
        <f t="shared" si="5"/>
        <v>1500</v>
      </c>
      <c r="D32">
        <f t="shared" si="6"/>
        <v>4200</v>
      </c>
      <c r="E32">
        <f t="shared" si="7"/>
        <v>4.875</v>
      </c>
      <c r="F32">
        <f t="shared" si="8"/>
        <v>2.438818376981756</v>
      </c>
      <c r="G32" s="2">
        <f>B23</f>
        <v>1</v>
      </c>
      <c r="H32" s="1">
        <f t="shared" si="0"/>
        <v>126.06814994859539</v>
      </c>
      <c r="I32" s="8">
        <f t="shared" si="9"/>
        <v>55.84226776246507</v>
      </c>
      <c r="J32" s="8">
        <f t="shared" si="10"/>
        <v>27.014603560413295</v>
      </c>
      <c r="K32" s="7">
        <v>1</v>
      </c>
      <c r="L32" s="8">
        <f t="shared" si="11"/>
        <v>900</v>
      </c>
      <c r="M32" s="8">
        <v>0</v>
      </c>
      <c r="N32" s="8">
        <f t="shared" si="12"/>
        <v>1380.2013422818791</v>
      </c>
      <c r="O32" s="8">
        <v>40</v>
      </c>
      <c r="P32" s="8">
        <f t="shared" si="1"/>
        <v>1860.4026845637582</v>
      </c>
      <c r="Q32" s="8">
        <v>90</v>
      </c>
      <c r="R32" s="8">
        <f t="shared" si="2"/>
        <v>1900</v>
      </c>
      <c r="S32" s="8">
        <v>0</v>
      </c>
      <c r="T32" s="8">
        <f t="shared" si="13"/>
        <v>2800</v>
      </c>
      <c r="U32" s="8">
        <v>40</v>
      </c>
      <c r="V32" s="8">
        <f t="shared" si="3"/>
        <v>3700</v>
      </c>
      <c r="W32" s="8">
        <v>90</v>
      </c>
    </row>
    <row r="33" spans="1:23" x14ac:dyDescent="0.2">
      <c r="A33" s="2">
        <v>5</v>
      </c>
      <c r="B33" s="2">
        <f t="shared" si="4"/>
        <v>700</v>
      </c>
      <c r="C33" s="2">
        <f t="shared" si="5"/>
        <v>1500</v>
      </c>
      <c r="D33" s="2">
        <f t="shared" si="6"/>
        <v>4200</v>
      </c>
      <c r="E33" s="2">
        <f t="shared" si="7"/>
        <v>4.875</v>
      </c>
      <c r="F33" s="2">
        <f t="shared" si="8"/>
        <v>2.438818376981756</v>
      </c>
      <c r="G33" s="2">
        <f>B24</f>
        <v>0.83</v>
      </c>
      <c r="H33" s="19">
        <f t="shared" si="0"/>
        <v>151.88933728746431</v>
      </c>
      <c r="I33" s="8">
        <f t="shared" si="9"/>
        <v>83.204978966072957</v>
      </c>
      <c r="J33" s="8">
        <f t="shared" si="10"/>
        <v>32.547715133028063</v>
      </c>
      <c r="K33" s="18">
        <v>0</v>
      </c>
      <c r="L33" s="8">
        <f t="shared" si="11"/>
        <v>500</v>
      </c>
      <c r="M33" s="8">
        <v>0</v>
      </c>
      <c r="N33" s="8">
        <f t="shared" si="12"/>
        <v>1400.38</v>
      </c>
      <c r="O33" s="8">
        <v>40</v>
      </c>
      <c r="P33" s="8">
        <f t="shared" si="1"/>
        <v>2300.7600000000002</v>
      </c>
      <c r="Q33" s="8">
        <v>90</v>
      </c>
      <c r="R33" s="8"/>
      <c r="S33" s="8"/>
      <c r="T33" s="8"/>
      <c r="U33" s="8"/>
      <c r="V33" s="8"/>
      <c r="W33" s="8"/>
    </row>
    <row r="34" spans="1:23" s="12" customFormat="1" x14ac:dyDescent="0.2">
      <c r="B34" s="13" t="s">
        <v>42</v>
      </c>
      <c r="C34" s="13" t="s">
        <v>42</v>
      </c>
      <c r="D34" s="13" t="s">
        <v>42</v>
      </c>
      <c r="F34" s="13" t="s">
        <v>44</v>
      </c>
      <c r="H34" s="13" t="s">
        <v>45</v>
      </c>
      <c r="I34" s="13" t="s">
        <v>45</v>
      </c>
      <c r="J34" s="13" t="s">
        <v>45</v>
      </c>
      <c r="L34" s="13" t="s">
        <v>42</v>
      </c>
      <c r="M34" s="13" t="s">
        <v>43</v>
      </c>
      <c r="N34" s="13" t="s">
        <v>42</v>
      </c>
      <c r="O34" s="13" t="s">
        <v>43</v>
      </c>
      <c r="P34" s="13" t="s">
        <v>42</v>
      </c>
      <c r="Q34" s="13" t="s">
        <v>43</v>
      </c>
      <c r="R34" s="13" t="s">
        <v>42</v>
      </c>
      <c r="S34" s="13" t="s">
        <v>43</v>
      </c>
      <c r="T34" s="13" t="s">
        <v>42</v>
      </c>
      <c r="U34" s="13" t="s">
        <v>43</v>
      </c>
      <c r="V34" s="13" t="s">
        <v>42</v>
      </c>
      <c r="W34" s="13" t="s">
        <v>43</v>
      </c>
    </row>
    <row r="37" spans="1:23" ht="15.75" thickBot="1" x14ac:dyDescent="0.25"/>
    <row r="38" spans="1:23" ht="15.75" thickBot="1" x14ac:dyDescent="0.25">
      <c r="A38" s="28" t="s">
        <v>55</v>
      </c>
      <c r="B38" s="29"/>
      <c r="C38" s="28" t="s">
        <v>56</v>
      </c>
      <c r="D38" s="30"/>
      <c r="E38" s="29"/>
      <c r="F38" s="20" t="s">
        <v>57</v>
      </c>
      <c r="G38" s="20" t="s">
        <v>58</v>
      </c>
      <c r="H38" s="20" t="s">
        <v>59</v>
      </c>
    </row>
    <row r="39" spans="1:23" x14ac:dyDescent="0.2">
      <c r="A39" s="21" t="s">
        <v>60</v>
      </c>
      <c r="B39" s="21" t="s">
        <v>62</v>
      </c>
      <c r="C39" s="21" t="s">
        <v>64</v>
      </c>
      <c r="D39" s="21" t="s">
        <v>66</v>
      </c>
      <c r="E39" s="21" t="s">
        <v>68</v>
      </c>
      <c r="F39" s="21" t="s">
        <v>70</v>
      </c>
      <c r="G39" s="21" t="s">
        <v>72</v>
      </c>
      <c r="H39" s="21" t="s">
        <v>40</v>
      </c>
    </row>
    <row r="40" spans="1:23" ht="30.75" thickBot="1" x14ac:dyDescent="0.25">
      <c r="A40" s="22" t="s">
        <v>61</v>
      </c>
      <c r="B40" s="22" t="s">
        <v>63</v>
      </c>
      <c r="C40" s="22" t="s">
        <v>65</v>
      </c>
      <c r="D40" s="22" t="s">
        <v>67</v>
      </c>
      <c r="E40" s="22" t="s">
        <v>69</v>
      </c>
      <c r="F40" s="22" t="s">
        <v>71</v>
      </c>
      <c r="G40" s="22" t="s">
        <v>73</v>
      </c>
      <c r="H40" s="22" t="s">
        <v>74</v>
      </c>
    </row>
    <row r="41" spans="1:23" ht="15.75" thickBot="1" x14ac:dyDescent="0.25">
      <c r="A41" s="23" t="s">
        <v>40</v>
      </c>
      <c r="B41" s="23">
        <v>1</v>
      </c>
      <c r="C41" s="23">
        <v>2</v>
      </c>
      <c r="D41" s="23">
        <v>3</v>
      </c>
      <c r="E41" s="23">
        <v>4</v>
      </c>
      <c r="F41" s="23">
        <v>5</v>
      </c>
      <c r="G41" s="24">
        <v>1</v>
      </c>
      <c r="H41" s="24">
        <v>2</v>
      </c>
      <c r="L41" s="38"/>
    </row>
    <row r="42" spans="1:23" ht="15.75" thickBot="1" x14ac:dyDescent="0.25">
      <c r="A42" s="31"/>
      <c r="B42" s="32"/>
      <c r="C42" s="32"/>
      <c r="D42" s="32"/>
      <c r="E42" s="32"/>
      <c r="F42" s="32"/>
      <c r="G42" s="32"/>
      <c r="H42" s="33"/>
    </row>
    <row r="43" spans="1:23" ht="28.5" x14ac:dyDescent="0.2">
      <c r="A43" s="25" t="s">
        <v>75</v>
      </c>
      <c r="B43" s="25" t="s">
        <v>76</v>
      </c>
      <c r="C43" s="25">
        <v>50</v>
      </c>
      <c r="D43" s="25">
        <v>34</v>
      </c>
      <c r="E43" s="25">
        <v>54</v>
      </c>
      <c r="F43" s="25">
        <v>3</v>
      </c>
      <c r="G43" s="34">
        <v>4.7344999999999997</v>
      </c>
      <c r="H43" s="34">
        <v>1.4751000000000001</v>
      </c>
    </row>
    <row r="44" spans="1:23" ht="15.75" thickBot="1" x14ac:dyDescent="0.25">
      <c r="A44" s="26">
        <v>722.6</v>
      </c>
      <c r="B44" s="26" t="s">
        <v>77</v>
      </c>
      <c r="C44" s="26">
        <v>79</v>
      </c>
      <c r="D44" s="26">
        <v>70</v>
      </c>
      <c r="E44" s="26">
        <v>87</v>
      </c>
      <c r="F44" s="26">
        <v>3</v>
      </c>
      <c r="G44" s="35"/>
      <c r="H44" s="35"/>
    </row>
    <row r="45" spans="1:23" ht="43.5" thickBot="1" x14ac:dyDescent="0.25">
      <c r="A45" s="27" t="s">
        <v>72</v>
      </c>
      <c r="B45" s="37">
        <v>3.9319000000000002</v>
      </c>
      <c r="C45" s="37">
        <v>2.4079000000000002</v>
      </c>
      <c r="D45" s="37">
        <v>1.4857</v>
      </c>
      <c r="E45" s="37">
        <v>1</v>
      </c>
      <c r="F45" s="37">
        <v>0.83050000000000002</v>
      </c>
      <c r="G45" s="27" t="s">
        <v>78</v>
      </c>
      <c r="H45" s="27" t="s">
        <v>79</v>
      </c>
    </row>
    <row r="46" spans="1:23" ht="15.75" thickBot="1" x14ac:dyDescent="0.25">
      <c r="A46" s="31"/>
      <c r="B46" s="32"/>
      <c r="C46" s="32"/>
      <c r="D46" s="32"/>
      <c r="E46" s="32"/>
      <c r="F46" s="32"/>
      <c r="G46" s="32"/>
      <c r="H46" s="33"/>
    </row>
    <row r="47" spans="1:23" ht="28.5" x14ac:dyDescent="0.2">
      <c r="A47" s="25" t="s">
        <v>80</v>
      </c>
      <c r="B47" s="25" t="s">
        <v>81</v>
      </c>
      <c r="C47" s="25">
        <v>50</v>
      </c>
      <c r="D47" s="25">
        <v>30</v>
      </c>
      <c r="E47" s="25">
        <v>50</v>
      </c>
      <c r="F47" s="25">
        <v>3</v>
      </c>
      <c r="G47" s="34">
        <v>4.3151999999999999</v>
      </c>
      <c r="H47" s="34">
        <v>1.4413</v>
      </c>
    </row>
    <row r="48" spans="1:23" ht="15.75" thickBot="1" x14ac:dyDescent="0.25">
      <c r="A48" s="26">
        <v>722.6</v>
      </c>
      <c r="B48" s="26" t="s">
        <v>77</v>
      </c>
      <c r="C48" s="26">
        <v>78</v>
      </c>
      <c r="D48" s="26">
        <v>74</v>
      </c>
      <c r="E48" s="26">
        <v>90</v>
      </c>
      <c r="F48" s="26">
        <v>3</v>
      </c>
      <c r="G48" s="35"/>
      <c r="H48" s="35"/>
    </row>
    <row r="49" spans="1:8" ht="43.5" thickBot="1" x14ac:dyDescent="0.25">
      <c r="A49" s="27" t="s">
        <v>72</v>
      </c>
      <c r="B49" s="37">
        <v>3.5876000000000001</v>
      </c>
      <c r="C49" s="37">
        <v>2.1861999999999999</v>
      </c>
      <c r="D49" s="37">
        <v>1.4054</v>
      </c>
      <c r="E49" s="37">
        <v>1</v>
      </c>
      <c r="F49" s="37">
        <v>0.83140000000000003</v>
      </c>
      <c r="G49" s="27" t="s">
        <v>82</v>
      </c>
      <c r="H49" s="27" t="s">
        <v>83</v>
      </c>
    </row>
    <row r="50" spans="1:8" ht="15.75" thickBot="1" x14ac:dyDescent="0.25">
      <c r="A50" s="31"/>
      <c r="B50" s="32"/>
      <c r="C50" s="32"/>
      <c r="D50" s="32"/>
      <c r="E50" s="32"/>
      <c r="F50" s="32"/>
      <c r="G50" s="32"/>
      <c r="H50" s="33"/>
    </row>
    <row r="51" spans="1:8" ht="28.5" x14ac:dyDescent="0.2">
      <c r="A51" s="25" t="s">
        <v>75</v>
      </c>
      <c r="B51" s="25" t="s">
        <v>76</v>
      </c>
      <c r="C51" s="25">
        <v>58</v>
      </c>
      <c r="D51" s="25">
        <v>34</v>
      </c>
      <c r="E51" s="25">
        <v>65</v>
      </c>
      <c r="F51" s="25">
        <v>3</v>
      </c>
      <c r="G51" s="34">
        <v>4.7424999999999997</v>
      </c>
      <c r="H51" s="34">
        <v>1.4757</v>
      </c>
    </row>
    <row r="52" spans="1:8" ht="29.25" thickBot="1" x14ac:dyDescent="0.25">
      <c r="A52" s="26">
        <v>722.6</v>
      </c>
      <c r="B52" s="26" t="s">
        <v>84</v>
      </c>
      <c r="C52" s="26">
        <v>92</v>
      </c>
      <c r="D52" s="26">
        <v>70</v>
      </c>
      <c r="E52" s="26">
        <v>103</v>
      </c>
      <c r="F52" s="26">
        <v>3</v>
      </c>
      <c r="G52" s="35"/>
      <c r="H52" s="35"/>
    </row>
    <row r="53" spans="1:8" ht="43.5" thickBot="1" x14ac:dyDescent="0.25">
      <c r="A53" s="27" t="s">
        <v>72</v>
      </c>
      <c r="B53" s="37">
        <v>3.9510000000000001</v>
      </c>
      <c r="C53" s="37">
        <v>2.4232999999999998</v>
      </c>
      <c r="D53" s="37">
        <v>1.4857</v>
      </c>
      <c r="E53" s="37">
        <v>1</v>
      </c>
      <c r="F53" s="37">
        <v>0.83309999999999995</v>
      </c>
      <c r="G53" s="27" t="s">
        <v>85</v>
      </c>
      <c r="H53" s="27" t="s">
        <v>86</v>
      </c>
    </row>
    <row r="54" spans="1:8" ht="15.75" thickBot="1" x14ac:dyDescent="0.25">
      <c r="A54" s="31"/>
      <c r="B54" s="32"/>
      <c r="C54" s="32"/>
      <c r="D54" s="32"/>
      <c r="E54" s="32"/>
      <c r="F54" s="32"/>
      <c r="G54" s="32"/>
      <c r="H54" s="33"/>
    </row>
    <row r="55" spans="1:8" ht="28.5" x14ac:dyDescent="0.2">
      <c r="A55" s="25" t="s">
        <v>80</v>
      </c>
      <c r="B55" s="25" t="s">
        <v>81</v>
      </c>
      <c r="C55" s="25">
        <v>58</v>
      </c>
      <c r="D55" s="25">
        <v>30</v>
      </c>
      <c r="E55" s="25">
        <v>60</v>
      </c>
      <c r="F55" s="25">
        <v>3</v>
      </c>
      <c r="G55" s="34">
        <v>4.3266</v>
      </c>
      <c r="H55" s="34">
        <v>1.4421999999999999</v>
      </c>
    </row>
    <row r="56" spans="1:8" ht="29.25" thickBot="1" x14ac:dyDescent="0.25">
      <c r="A56" s="26">
        <v>722.6</v>
      </c>
      <c r="B56" s="26" t="s">
        <v>84</v>
      </c>
      <c r="C56" s="26">
        <v>90</v>
      </c>
      <c r="D56" s="26">
        <v>74</v>
      </c>
      <c r="E56" s="26">
        <v>108</v>
      </c>
      <c r="F56" s="26">
        <v>3</v>
      </c>
      <c r="G56" s="35"/>
      <c r="H56" s="35"/>
    </row>
    <row r="57" spans="1:8" ht="43.5" thickBot="1" x14ac:dyDescent="0.25">
      <c r="A57" s="27" t="s">
        <v>72</v>
      </c>
      <c r="B57" s="37">
        <v>3.5951</v>
      </c>
      <c r="C57" s="37">
        <v>2.1861999999999999</v>
      </c>
      <c r="D57" s="37">
        <v>1.4054</v>
      </c>
      <c r="E57" s="37">
        <v>1</v>
      </c>
      <c r="F57" s="37">
        <v>0.83089999999999997</v>
      </c>
      <c r="G57" s="27" t="s">
        <v>87</v>
      </c>
      <c r="H57" s="27" t="s">
        <v>83</v>
      </c>
    </row>
  </sheetData>
  <mergeCells count="14">
    <mergeCell ref="G55:G56"/>
    <mergeCell ref="H55:H56"/>
    <mergeCell ref="G47:G48"/>
    <mergeCell ref="H47:H48"/>
    <mergeCell ref="A50:H50"/>
    <mergeCell ref="G51:G52"/>
    <mergeCell ref="H51:H52"/>
    <mergeCell ref="A54:H54"/>
    <mergeCell ref="A38:B38"/>
    <mergeCell ref="C38:E38"/>
    <mergeCell ref="A42:H42"/>
    <mergeCell ref="G43:G44"/>
    <mergeCell ref="H43:H44"/>
    <mergeCell ref="A46:H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49</v>
      </c>
      <c r="B3" t="s">
        <v>52</v>
      </c>
      <c r="C3" s="1">
        <f>Calculater!L29</f>
        <v>0</v>
      </c>
      <c r="D3" s="1">
        <f>Calculater!L30</f>
        <v>500</v>
      </c>
      <c r="E3" s="1">
        <f>Calculater!L31</f>
        <v>900</v>
      </c>
      <c r="F3" s="1">
        <f>Calculater!L32</f>
        <v>900</v>
      </c>
      <c r="G3" s="1">
        <f>Calculater!L33</f>
        <v>500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53</v>
      </c>
      <c r="C4" s="1">
        <f>Calculater!M29</f>
        <v>0</v>
      </c>
      <c r="D4" s="1">
        <f>Calculater!M30</f>
        <v>0</v>
      </c>
      <c r="E4" s="1">
        <f>Calculater!M31</f>
        <v>0</v>
      </c>
      <c r="F4" s="1">
        <f>Calculater!M32</f>
        <v>0</v>
      </c>
      <c r="G4" s="1">
        <f>Calculater!M33</f>
        <v>0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40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50</v>
      </c>
      <c r="B11" t="s">
        <v>52</v>
      </c>
      <c r="C11" s="1">
        <f>Calculater!N29</f>
        <v>0</v>
      </c>
      <c r="D11" s="1">
        <f>Calculater!N30</f>
        <v>1099.93893129771</v>
      </c>
      <c r="E11" s="1">
        <f>Calculater!N31</f>
        <v>1306.9045643153527</v>
      </c>
      <c r="F11" s="1">
        <f>Calculater!N32</f>
        <v>1380.2013422818791</v>
      </c>
      <c r="G11" s="1">
        <f>Calculater!N33</f>
        <v>1400.38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53</v>
      </c>
      <c r="C12" s="1">
        <f>Calculater!O29</f>
        <v>0</v>
      </c>
      <c r="D12" s="1">
        <f>Calculater!O30</f>
        <v>40</v>
      </c>
      <c r="E12" s="1">
        <f>Calculater!O31</f>
        <v>40</v>
      </c>
      <c r="F12" s="1">
        <f>Calculater!O32</f>
        <v>40</v>
      </c>
      <c r="G12" s="1">
        <f>Calculater!O33</f>
        <v>40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40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51</v>
      </c>
      <c r="B19" t="s">
        <v>52</v>
      </c>
      <c r="C19" s="1">
        <f>Calculater!P29</f>
        <v>0</v>
      </c>
      <c r="D19" s="1">
        <f>Calculater!P30</f>
        <v>1699.8778625954199</v>
      </c>
      <c r="E19" s="1">
        <f>Calculater!P31</f>
        <v>1713.8091286307051</v>
      </c>
      <c r="F19" s="1">
        <f>Calculater!P32</f>
        <v>1860.4026845637582</v>
      </c>
      <c r="G19" s="1">
        <f>Calculater!P33</f>
        <v>2300.7600000000002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53</v>
      </c>
      <c r="C20" s="1">
        <f>Calculater!Q29</f>
        <v>0</v>
      </c>
      <c r="D20" s="1">
        <f>Calculater!Q30</f>
        <v>90</v>
      </c>
      <c r="E20" s="1">
        <f>Calculater!Q31</f>
        <v>90</v>
      </c>
      <c r="F20" s="1">
        <f>Calculater!Q32</f>
        <v>90</v>
      </c>
      <c r="G20" s="1">
        <f>Calculater!Q33</f>
        <v>90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2020-02-04T10:21:24Z</dcterms:modified>
</cp:coreProperties>
</file>